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le 51" sheetId="1" r:id="rId1"/>
  </sheets>
  <definedNames>
    <definedName name="_xlnm.Print_Titles" localSheetId="0">'Table 51'!$A:$A,'Table 51'!$1:$7</definedName>
  </definedNames>
  <calcPr fullCalcOnLoad="1"/>
</workbook>
</file>

<file path=xl/sharedStrings.xml><?xml version="1.0" encoding="utf-8"?>
<sst xmlns="http://schemas.openxmlformats.org/spreadsheetml/2006/main" count="252" uniqueCount="43">
  <si>
    <t>Type of contraband</t>
  </si>
  <si>
    <t>Dangerous</t>
  </si>
  <si>
    <t>Marijuana</t>
  </si>
  <si>
    <t>Heroin</t>
  </si>
  <si>
    <t>Opium</t>
  </si>
  <si>
    <t>Cocaine</t>
  </si>
  <si>
    <t>Hashish</t>
  </si>
  <si>
    <t>drug pills</t>
  </si>
  <si>
    <t>Year and seizure</t>
  </si>
  <si>
    <t>(lbs.)</t>
  </si>
  <si>
    <t>(oz.)</t>
  </si>
  <si>
    <t>(units)</t>
  </si>
  <si>
    <t>Other</t>
  </si>
  <si>
    <t>Total</t>
  </si>
  <si>
    <t>1984:</t>
  </si>
  <si>
    <t xml:space="preserve">Number of seizures </t>
  </si>
  <si>
    <t xml:space="preserve">Amount seized </t>
  </si>
  <si>
    <t>X</t>
  </si>
  <si>
    <t>Estimated value of seizures</t>
  </si>
  <si>
    <t xml:space="preserve">   (millions of dollars)</t>
  </si>
  <si>
    <t>Z</t>
  </si>
  <si>
    <t>1985:</t>
  </si>
  <si>
    <t>1986:</t>
  </si>
  <si>
    <t>1987:</t>
  </si>
  <si>
    <t>1988:</t>
  </si>
  <si>
    <t>1989:</t>
  </si>
  <si>
    <t>1990:</t>
  </si>
  <si>
    <t>1991:</t>
  </si>
  <si>
    <t>1992:</t>
  </si>
  <si>
    <t>1993:</t>
  </si>
  <si>
    <t>1994:</t>
  </si>
  <si>
    <t>1995:</t>
  </si>
  <si>
    <t>Number of seizures</t>
  </si>
  <si>
    <t>Amount seized</t>
  </si>
  <si>
    <t>1996:</t>
  </si>
  <si>
    <t>1997:</t>
  </si>
  <si>
    <t>1998:</t>
  </si>
  <si>
    <t>1999:</t>
  </si>
  <si>
    <t xml:space="preserve">Starting in 1990, the reporting of opium seizures is combined with heroin, and hashish is combined with marijuana.  </t>
  </si>
  <si>
    <t>X  Not applicable.        Z  Rounds to less than $500,000.</t>
  </si>
  <si>
    <t>FISCAL YEARS 1984-2002</t>
  </si>
  <si>
    <r>
      <t xml:space="preserve">NOTE:  Data for fiscal years 1993-96,1999-2001 presented in previous editions of the </t>
    </r>
    <r>
      <rPr>
        <i/>
        <sz val="10"/>
        <rFont val="Geneva"/>
        <family val="0"/>
      </rPr>
      <t>Yearbook</t>
    </r>
    <r>
      <rPr>
        <sz val="10"/>
        <rFont val="Arial"/>
        <family val="0"/>
      </rPr>
      <t xml:space="preserve"> have been updated and corrected. </t>
    </r>
  </si>
  <si>
    <t>TABLE 51. SERVICE PARTICIPATION IN THE CONTROL OF MARIJUANA, NARCOTICS, AND DANGEROUS DRUG TRAFFIC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</si>
</sst>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"/>
    <numFmt numFmtId="166" formatCode="#,##0.0_);[Red]\(#,##0.0\)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7" fontId="0" fillId="0" borderId="0" xfId="0" applyNumberFormat="1" applyFont="1" applyAlignment="1" applyProtection="1">
      <alignment horizontal="centerContinuous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7" fontId="2" fillId="0" borderId="2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 horizontal="left"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41" fontId="0" fillId="0" borderId="0" xfId="16" applyFont="1" applyAlignment="1">
      <alignment horizontal="right"/>
    </xf>
    <xf numFmtId="3" fontId="0" fillId="0" borderId="0" xfId="16" applyNumberFormat="1" applyFont="1" applyAlignment="1">
      <alignment horizontal="right"/>
    </xf>
    <xf numFmtId="164" fontId="0" fillId="0" borderId="0" xfId="16" applyNumberFormat="1" applyFont="1" applyAlignment="1" applyProtection="1">
      <alignment horizontal="right"/>
      <protection/>
    </xf>
    <xf numFmtId="3" fontId="0" fillId="0" borderId="0" xfId="16" applyNumberFormat="1" applyFont="1" applyAlignment="1" applyProtection="1">
      <alignment horizontal="right"/>
      <protection/>
    </xf>
    <xf numFmtId="41" fontId="0" fillId="0" borderId="0" xfId="16" applyFont="1" applyAlignment="1" applyProtection="1">
      <alignment horizontal="right"/>
      <protection/>
    </xf>
    <xf numFmtId="37" fontId="0" fillId="0" borderId="0" xfId="0" applyNumberFormat="1" applyAlignment="1" applyProtection="1" quotePrefix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41" fontId="3" fillId="0" borderId="0" xfId="16" applyFont="1" applyAlignment="1">
      <alignment horizontal="right"/>
    </xf>
    <xf numFmtId="3" fontId="3" fillId="0" borderId="0" xfId="16" applyNumberFormat="1" applyFont="1" applyAlignment="1">
      <alignment horizontal="right"/>
    </xf>
    <xf numFmtId="165" fontId="0" fillId="0" borderId="0" xfId="16" applyNumberFormat="1" applyFont="1" applyAlignment="1" applyProtection="1">
      <alignment horizontal="right"/>
      <protection/>
    </xf>
    <xf numFmtId="166" fontId="0" fillId="0" borderId="0" xfId="16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37" fontId="3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Border="1" applyAlignment="1" applyProtection="1" quotePrefix="1">
      <alignment horizontal="left"/>
      <protection/>
    </xf>
    <xf numFmtId="0" fontId="1" fillId="0" borderId="0" xfId="0" applyFont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1" fontId="0" fillId="0" borderId="0" xfId="16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3" xfId="0" applyNumberFormat="1" applyBorder="1" applyAlignment="1" applyProtection="1" quotePrefix="1">
      <alignment horizontal="left"/>
      <protection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2" max="2" width="12.7109375" style="0" bestFit="1" customWidth="1"/>
    <col min="3" max="3" width="10.140625" style="0" bestFit="1" customWidth="1"/>
    <col min="4" max="4" width="11.140625" style="0" bestFit="1" customWidth="1"/>
    <col min="5" max="5" width="13.140625" style="0" customWidth="1"/>
    <col min="6" max="6" width="10.140625" style="0" bestFit="1" customWidth="1"/>
    <col min="7" max="9" width="12.7109375" style="0" bestFit="1" customWidth="1"/>
  </cols>
  <sheetData>
    <row r="1" spans="1:8" ht="12.75">
      <c r="A1" s="1" t="s">
        <v>42</v>
      </c>
      <c r="B1" s="2"/>
      <c r="C1" s="2"/>
      <c r="D1" s="3"/>
      <c r="E1" s="4"/>
      <c r="F1" s="3"/>
      <c r="G1" s="3"/>
      <c r="H1" s="3"/>
    </row>
    <row r="2" spans="1:8" ht="12.75">
      <c r="A2" s="1" t="s">
        <v>40</v>
      </c>
      <c r="B2" s="2"/>
      <c r="C2" s="2"/>
      <c r="D2" s="3"/>
      <c r="E2" s="3"/>
      <c r="F2" s="3"/>
      <c r="G2" s="3"/>
      <c r="H2" s="3"/>
    </row>
    <row r="4" spans="1:9" ht="12.75">
      <c r="A4" s="5"/>
      <c r="B4" s="6"/>
      <c r="C4" s="6"/>
      <c r="D4" s="6"/>
      <c r="E4" s="7" t="s">
        <v>0</v>
      </c>
      <c r="F4" s="6"/>
      <c r="G4" s="7"/>
      <c r="H4" s="6"/>
      <c r="I4" s="5"/>
    </row>
    <row r="5" spans="1:9" ht="12.75">
      <c r="A5" s="8"/>
      <c r="B5" s="9"/>
      <c r="C5" s="9"/>
      <c r="D5" s="9"/>
      <c r="E5" s="10"/>
      <c r="F5" s="9"/>
      <c r="G5" s="10" t="s">
        <v>1</v>
      </c>
      <c r="H5" s="9"/>
      <c r="I5" s="11"/>
    </row>
    <row r="6" spans="2:7" ht="12.75">
      <c r="B6" s="12" t="s">
        <v>2</v>
      </c>
      <c r="C6" s="12" t="s">
        <v>3</v>
      </c>
      <c r="D6" s="12" t="s">
        <v>4</v>
      </c>
      <c r="E6" s="12" t="s">
        <v>5</v>
      </c>
      <c r="F6" s="9" t="s">
        <v>6</v>
      </c>
      <c r="G6" s="12" t="s">
        <v>7</v>
      </c>
    </row>
    <row r="7" spans="1:9" ht="12.75">
      <c r="A7" s="13" t="s">
        <v>8</v>
      </c>
      <c r="B7" s="14" t="s">
        <v>9</v>
      </c>
      <c r="C7" s="14" t="s">
        <v>10</v>
      </c>
      <c r="D7" s="14" t="s">
        <v>10</v>
      </c>
      <c r="E7" s="14" t="s">
        <v>10</v>
      </c>
      <c r="F7" s="14" t="s">
        <v>10</v>
      </c>
      <c r="G7" s="14" t="s">
        <v>11</v>
      </c>
      <c r="H7" s="14" t="s">
        <v>12</v>
      </c>
      <c r="I7" s="14" t="s">
        <v>13</v>
      </c>
    </row>
    <row r="9" spans="1:9" ht="12.75">
      <c r="A9" s="15" t="s">
        <v>14</v>
      </c>
      <c r="B9" s="10"/>
      <c r="C9" s="10"/>
      <c r="D9" s="10"/>
      <c r="E9" s="10"/>
      <c r="F9" s="10"/>
      <c r="G9" s="10"/>
      <c r="H9" s="9"/>
      <c r="I9" s="9"/>
    </row>
    <row r="10" spans="1:9" ht="12.75">
      <c r="A10" s="16" t="s">
        <v>15</v>
      </c>
      <c r="B10" s="17">
        <v>1104</v>
      </c>
      <c r="C10" s="17">
        <v>24</v>
      </c>
      <c r="D10" s="17">
        <v>2</v>
      </c>
      <c r="E10" s="17">
        <v>155</v>
      </c>
      <c r="F10" s="17">
        <v>79</v>
      </c>
      <c r="G10" s="18">
        <v>97</v>
      </c>
      <c r="H10" s="17">
        <v>40</v>
      </c>
      <c r="I10" s="17">
        <f>SUM(B10:H10)</f>
        <v>1501</v>
      </c>
    </row>
    <row r="11" spans="1:9" ht="12.75">
      <c r="A11" s="16" t="s">
        <v>16</v>
      </c>
      <c r="B11" s="19">
        <v>37700.7</v>
      </c>
      <c r="C11" s="19">
        <v>412.9</v>
      </c>
      <c r="D11" s="19">
        <v>27.7</v>
      </c>
      <c r="E11" s="19">
        <v>3605.8</v>
      </c>
      <c r="F11" s="19">
        <v>77.8</v>
      </c>
      <c r="G11" s="20">
        <v>46065</v>
      </c>
      <c r="H11" s="21" t="s">
        <v>17</v>
      </c>
      <c r="I11" s="21" t="s">
        <v>17</v>
      </c>
    </row>
    <row r="12" spans="1:9" ht="12.75">
      <c r="A12" s="16" t="s">
        <v>18</v>
      </c>
      <c r="B12" s="17"/>
      <c r="C12" s="17"/>
      <c r="D12" s="17"/>
      <c r="E12" s="17"/>
      <c r="F12" s="17"/>
      <c r="G12" s="18"/>
      <c r="H12" s="17"/>
      <c r="I12" s="17"/>
    </row>
    <row r="13" spans="1:9" ht="12.75">
      <c r="A13" s="22" t="s">
        <v>19</v>
      </c>
      <c r="B13" s="17">
        <v>30</v>
      </c>
      <c r="C13" s="17">
        <v>11</v>
      </c>
      <c r="D13" s="17" t="s">
        <v>20</v>
      </c>
      <c r="E13" s="17">
        <v>13</v>
      </c>
      <c r="F13" s="17" t="s">
        <v>20</v>
      </c>
      <c r="G13" s="17" t="s">
        <v>20</v>
      </c>
      <c r="H13" s="17">
        <v>1</v>
      </c>
      <c r="I13" s="17">
        <f>SUM(B13:H13)</f>
        <v>55</v>
      </c>
    </row>
    <row r="14" spans="1:9" ht="12.75">
      <c r="A14" s="15" t="s">
        <v>21</v>
      </c>
      <c r="B14" s="23"/>
      <c r="C14" s="23"/>
      <c r="D14" s="23"/>
      <c r="E14" s="23"/>
      <c r="F14" s="23"/>
      <c r="G14" s="23"/>
      <c r="H14" s="24"/>
      <c r="I14" s="24"/>
    </row>
    <row r="15" spans="1:9" ht="12.75">
      <c r="A15" s="16" t="s">
        <v>15</v>
      </c>
      <c r="B15" s="17">
        <v>1853</v>
      </c>
      <c r="C15" s="17">
        <v>33</v>
      </c>
      <c r="D15" s="17">
        <v>4</v>
      </c>
      <c r="E15" s="17">
        <v>169</v>
      </c>
      <c r="F15" s="17">
        <v>200</v>
      </c>
      <c r="G15" s="18">
        <v>151</v>
      </c>
      <c r="H15" s="17">
        <v>47</v>
      </c>
      <c r="I15" s="17">
        <f>SUM(B15:H15)</f>
        <v>2457</v>
      </c>
    </row>
    <row r="16" spans="1:9" ht="12.75">
      <c r="A16" s="16" t="s">
        <v>16</v>
      </c>
      <c r="B16" s="19">
        <v>72469.9</v>
      </c>
      <c r="C16" s="19">
        <v>371.4</v>
      </c>
      <c r="D16" s="19">
        <v>34.9</v>
      </c>
      <c r="E16" s="19">
        <v>22142.9</v>
      </c>
      <c r="F16" s="19">
        <v>92.4</v>
      </c>
      <c r="G16" s="20">
        <v>13290</v>
      </c>
      <c r="H16" s="21" t="s">
        <v>17</v>
      </c>
      <c r="I16" s="21" t="s">
        <v>17</v>
      </c>
    </row>
    <row r="17" spans="1:9" ht="12.75">
      <c r="A17" s="16" t="s">
        <v>18</v>
      </c>
      <c r="B17" s="17"/>
      <c r="C17" s="17"/>
      <c r="D17" s="17"/>
      <c r="E17" s="17"/>
      <c r="F17" s="17"/>
      <c r="G17" s="18"/>
      <c r="H17" s="17"/>
      <c r="I17" s="17"/>
    </row>
    <row r="18" spans="1:9" ht="12.75">
      <c r="A18" s="22" t="s">
        <v>19</v>
      </c>
      <c r="B18" s="17">
        <v>50</v>
      </c>
      <c r="C18" s="17">
        <v>4</v>
      </c>
      <c r="D18" s="17" t="s">
        <v>20</v>
      </c>
      <c r="E18" s="17">
        <v>76</v>
      </c>
      <c r="F18" s="17" t="s">
        <v>20</v>
      </c>
      <c r="G18" s="17" t="s">
        <v>20</v>
      </c>
      <c r="H18" s="17" t="s">
        <v>20</v>
      </c>
      <c r="I18" s="17">
        <f>SUM(B18:H18)</f>
        <v>130</v>
      </c>
    </row>
    <row r="19" spans="1:9" ht="12.75">
      <c r="A19" s="15" t="s">
        <v>22</v>
      </c>
      <c r="B19" s="25"/>
      <c r="C19" s="25"/>
      <c r="D19" s="25"/>
      <c r="E19" s="25"/>
      <c r="F19" s="25"/>
      <c r="G19" s="26"/>
      <c r="H19" s="25"/>
      <c r="I19" s="25"/>
    </row>
    <row r="20" spans="1:9" ht="12.75">
      <c r="A20" s="16" t="s">
        <v>15</v>
      </c>
      <c r="B20" s="18">
        <v>2377</v>
      </c>
      <c r="C20" s="18">
        <v>71</v>
      </c>
      <c r="D20" s="18">
        <v>3</v>
      </c>
      <c r="E20" s="18">
        <v>291</v>
      </c>
      <c r="F20" s="18">
        <v>391</v>
      </c>
      <c r="G20" s="18">
        <v>238</v>
      </c>
      <c r="H20" s="18">
        <v>110</v>
      </c>
      <c r="I20" s="18">
        <f>SUM(B20:H20)</f>
        <v>3481</v>
      </c>
    </row>
    <row r="21" spans="1:9" ht="12.75">
      <c r="A21" s="16" t="s">
        <v>16</v>
      </c>
      <c r="B21" s="27">
        <v>143232.8</v>
      </c>
      <c r="C21" s="27">
        <v>990.4</v>
      </c>
      <c r="D21" s="27">
        <v>65.1</v>
      </c>
      <c r="E21" s="27">
        <v>44200.5</v>
      </c>
      <c r="F21" s="27">
        <v>460.7</v>
      </c>
      <c r="G21" s="20">
        <v>160392</v>
      </c>
      <c r="H21" s="21" t="s">
        <v>17</v>
      </c>
      <c r="I21" s="21" t="s">
        <v>17</v>
      </c>
    </row>
    <row r="22" spans="1:9" ht="12.75">
      <c r="A22" s="16" t="s">
        <v>18</v>
      </c>
      <c r="B22" s="17"/>
      <c r="C22" s="17"/>
      <c r="D22" s="17"/>
      <c r="E22" s="17"/>
      <c r="F22" s="17"/>
      <c r="G22" s="18"/>
      <c r="H22" s="17"/>
      <c r="I22" s="17"/>
    </row>
    <row r="23" spans="1:9" ht="12.75">
      <c r="A23" s="22" t="s">
        <v>19</v>
      </c>
      <c r="B23" s="17">
        <v>91</v>
      </c>
      <c r="C23" s="17">
        <v>60</v>
      </c>
      <c r="D23" s="17">
        <v>2</v>
      </c>
      <c r="E23" s="17">
        <v>111</v>
      </c>
      <c r="F23" s="17" t="s">
        <v>20</v>
      </c>
      <c r="G23" s="17" t="s">
        <v>20</v>
      </c>
      <c r="H23" s="17" t="s">
        <v>20</v>
      </c>
      <c r="I23" s="17">
        <f>SUM(B23:H23)</f>
        <v>264</v>
      </c>
    </row>
    <row r="24" spans="1:9" ht="12.75">
      <c r="A24" s="15" t="s">
        <v>23</v>
      </c>
      <c r="B24" s="25"/>
      <c r="C24" s="25"/>
      <c r="D24" s="25"/>
      <c r="E24" s="25"/>
      <c r="F24" s="25"/>
      <c r="G24" s="26"/>
      <c r="H24" s="25"/>
      <c r="I24" s="25"/>
    </row>
    <row r="25" spans="1:9" ht="12.75">
      <c r="A25" s="16" t="s">
        <v>15</v>
      </c>
      <c r="B25" s="17">
        <v>4003</v>
      </c>
      <c r="C25" s="17">
        <v>83</v>
      </c>
      <c r="D25" s="17">
        <v>3</v>
      </c>
      <c r="E25" s="17">
        <v>511</v>
      </c>
      <c r="F25" s="17">
        <v>279</v>
      </c>
      <c r="G25" s="18">
        <v>312</v>
      </c>
      <c r="H25" s="17">
        <v>201</v>
      </c>
      <c r="I25" s="17">
        <f>SUM(B25:H25)</f>
        <v>5392</v>
      </c>
    </row>
    <row r="26" spans="1:9" ht="12.75">
      <c r="A26" s="16" t="s">
        <v>16</v>
      </c>
      <c r="B26" s="28">
        <v>225946.7</v>
      </c>
      <c r="C26" s="28">
        <v>1327.4</v>
      </c>
      <c r="D26" s="28">
        <v>184.1</v>
      </c>
      <c r="E26" s="28">
        <v>209259.8</v>
      </c>
      <c r="F26" s="28">
        <v>115.6</v>
      </c>
      <c r="G26" s="18">
        <v>654437</v>
      </c>
      <c r="H26" s="21" t="s">
        <v>17</v>
      </c>
      <c r="I26" s="21" t="s">
        <v>17</v>
      </c>
    </row>
    <row r="27" spans="1:9" ht="12.75">
      <c r="A27" s="16" t="s">
        <v>18</v>
      </c>
      <c r="B27" s="17"/>
      <c r="C27" s="17"/>
      <c r="D27" s="17"/>
      <c r="E27" s="17"/>
      <c r="F27" s="17"/>
      <c r="G27" s="18"/>
      <c r="H27" s="17"/>
      <c r="I27" s="17"/>
    </row>
    <row r="28" spans="1:9" ht="12.75">
      <c r="A28" s="22" t="s">
        <v>19</v>
      </c>
      <c r="B28" s="17">
        <v>188</v>
      </c>
      <c r="C28" s="17">
        <v>27</v>
      </c>
      <c r="D28" s="17" t="s">
        <v>20</v>
      </c>
      <c r="E28" s="17">
        <v>436</v>
      </c>
      <c r="F28" s="17" t="s">
        <v>20</v>
      </c>
      <c r="G28" s="18">
        <v>3</v>
      </c>
      <c r="H28" s="17">
        <v>7</v>
      </c>
      <c r="I28" s="17">
        <v>662</v>
      </c>
    </row>
    <row r="29" spans="1:9" ht="12.75">
      <c r="A29" s="15" t="s">
        <v>24</v>
      </c>
      <c r="B29" s="25"/>
      <c r="C29" s="25"/>
      <c r="D29" s="25"/>
      <c r="E29" s="25"/>
      <c r="F29" s="25"/>
      <c r="G29" s="26"/>
      <c r="H29" s="25"/>
      <c r="I29" s="25"/>
    </row>
    <row r="30" spans="1:9" ht="12.75">
      <c r="A30" s="16" t="s">
        <v>15</v>
      </c>
      <c r="B30" s="17">
        <v>4190</v>
      </c>
      <c r="C30" s="17">
        <v>126</v>
      </c>
      <c r="D30" s="17">
        <v>3</v>
      </c>
      <c r="E30" s="17">
        <v>676</v>
      </c>
      <c r="F30" s="17">
        <v>259</v>
      </c>
      <c r="G30" s="18">
        <v>231</v>
      </c>
      <c r="H30" s="17">
        <v>339</v>
      </c>
      <c r="I30" s="17">
        <f>SUM(B30:H30)</f>
        <v>5824</v>
      </c>
    </row>
    <row r="31" spans="1:9" ht="12.75">
      <c r="A31" s="16" t="s">
        <v>16</v>
      </c>
      <c r="B31" s="28">
        <v>333790.1</v>
      </c>
      <c r="C31" s="28">
        <v>1307</v>
      </c>
      <c r="D31" s="28">
        <v>19.8</v>
      </c>
      <c r="E31" s="28">
        <v>236520.4</v>
      </c>
      <c r="F31" s="28">
        <v>107.9</v>
      </c>
      <c r="G31" s="18">
        <v>104043</v>
      </c>
      <c r="H31" s="21" t="s">
        <v>17</v>
      </c>
      <c r="I31" s="21" t="s">
        <v>17</v>
      </c>
    </row>
    <row r="32" spans="1:9" ht="12.75">
      <c r="A32" s="16" t="s">
        <v>18</v>
      </c>
      <c r="B32" s="17"/>
      <c r="C32" s="17"/>
      <c r="D32" s="17"/>
      <c r="E32" s="17"/>
      <c r="F32" s="17"/>
      <c r="G32" s="18"/>
      <c r="H32" s="17"/>
      <c r="I32" s="17"/>
    </row>
    <row r="33" spans="1:9" ht="12.75">
      <c r="A33" s="22" t="s">
        <v>19</v>
      </c>
      <c r="B33" s="17">
        <v>250</v>
      </c>
      <c r="C33" s="17">
        <v>40</v>
      </c>
      <c r="D33" s="17" t="s">
        <v>20</v>
      </c>
      <c r="E33" s="17">
        <v>505</v>
      </c>
      <c r="F33" s="17" t="s">
        <v>20</v>
      </c>
      <c r="G33" s="17" t="s">
        <v>20</v>
      </c>
      <c r="H33" s="17">
        <v>7</v>
      </c>
      <c r="I33" s="17">
        <v>804</v>
      </c>
    </row>
    <row r="34" spans="1:9" ht="12.75">
      <c r="A34" s="15" t="s">
        <v>25</v>
      </c>
      <c r="B34" s="25"/>
      <c r="C34" s="25"/>
      <c r="D34" s="25"/>
      <c r="E34" s="25"/>
      <c r="F34" s="25"/>
      <c r="G34" s="26"/>
      <c r="H34" s="25"/>
      <c r="I34" s="25"/>
    </row>
    <row r="35" spans="1:9" ht="12.75">
      <c r="A35" s="16" t="s">
        <v>15</v>
      </c>
      <c r="B35" s="17">
        <v>5920</v>
      </c>
      <c r="C35" s="17">
        <v>368</v>
      </c>
      <c r="D35" s="17">
        <v>13</v>
      </c>
      <c r="E35" s="17">
        <v>1609</v>
      </c>
      <c r="F35" s="17">
        <v>181</v>
      </c>
      <c r="G35" s="18">
        <v>224</v>
      </c>
      <c r="H35" s="17">
        <v>441</v>
      </c>
      <c r="I35" s="17">
        <f>SUM(B35:H35)</f>
        <v>8756</v>
      </c>
    </row>
    <row r="36" spans="1:9" ht="12.75">
      <c r="A36" s="16" t="s">
        <v>16</v>
      </c>
      <c r="B36" s="28">
        <v>556864.7</v>
      </c>
      <c r="C36" s="28">
        <v>23767.6</v>
      </c>
      <c r="D36" s="28">
        <v>231.3</v>
      </c>
      <c r="E36" s="28">
        <v>641487.5</v>
      </c>
      <c r="F36" s="28">
        <v>79</v>
      </c>
      <c r="G36" s="18">
        <v>6113197</v>
      </c>
      <c r="H36" s="21" t="s">
        <v>17</v>
      </c>
      <c r="I36" s="21" t="s">
        <v>17</v>
      </c>
    </row>
    <row r="37" spans="1:9" ht="12.75">
      <c r="A37" s="16" t="s">
        <v>18</v>
      </c>
      <c r="B37" s="17"/>
      <c r="C37" s="17"/>
      <c r="D37" s="17"/>
      <c r="E37" s="17"/>
      <c r="F37" s="17"/>
      <c r="G37" s="18"/>
      <c r="H37" s="17"/>
      <c r="I37" s="17"/>
    </row>
    <row r="38" spans="1:9" ht="12.75">
      <c r="A38" s="22" t="s">
        <v>19</v>
      </c>
      <c r="B38" s="17">
        <v>443</v>
      </c>
      <c r="C38" s="17">
        <v>193</v>
      </c>
      <c r="D38" s="17" t="s">
        <v>20</v>
      </c>
      <c r="E38" s="17">
        <v>1346</v>
      </c>
      <c r="F38" s="17" t="s">
        <v>20</v>
      </c>
      <c r="G38" s="18">
        <v>2</v>
      </c>
      <c r="H38" s="17">
        <v>3</v>
      </c>
      <c r="I38" s="17">
        <v>1988</v>
      </c>
    </row>
    <row r="39" spans="1:9" ht="12.75">
      <c r="A39" s="15" t="s">
        <v>26</v>
      </c>
      <c r="B39" s="25"/>
      <c r="C39" s="25"/>
      <c r="D39" s="25"/>
      <c r="E39" s="25"/>
      <c r="F39" s="25"/>
      <c r="G39" s="26"/>
      <c r="H39" s="25"/>
      <c r="I39" s="25"/>
    </row>
    <row r="40" spans="1:9" ht="12.75">
      <c r="A40" s="16" t="s">
        <v>15</v>
      </c>
      <c r="B40" s="17">
        <v>4759</v>
      </c>
      <c r="C40" s="17">
        <v>577</v>
      </c>
      <c r="D40" s="29" t="s">
        <v>17</v>
      </c>
      <c r="E40" s="17">
        <v>1847</v>
      </c>
      <c r="F40" s="29" t="s">
        <v>17</v>
      </c>
      <c r="G40" s="18">
        <v>164</v>
      </c>
      <c r="H40" s="17">
        <v>388</v>
      </c>
      <c r="I40" s="17">
        <f>SUM(B40:H40)</f>
        <v>7735</v>
      </c>
    </row>
    <row r="41" spans="1:9" ht="12.75">
      <c r="A41" s="16" t="s">
        <v>16</v>
      </c>
      <c r="B41" s="28">
        <v>441125.9</v>
      </c>
      <c r="C41" s="28">
        <v>6193</v>
      </c>
      <c r="D41" s="29" t="s">
        <v>17</v>
      </c>
      <c r="E41" s="28">
        <v>832419</v>
      </c>
      <c r="F41" s="29" t="s">
        <v>17</v>
      </c>
      <c r="G41" s="18">
        <v>73249</v>
      </c>
      <c r="H41" s="28" t="s">
        <v>17</v>
      </c>
      <c r="I41" s="28" t="s">
        <v>17</v>
      </c>
    </row>
    <row r="42" spans="1:9" ht="12.75">
      <c r="A42" s="16" t="s">
        <v>18</v>
      </c>
      <c r="B42" s="17"/>
      <c r="C42" s="17"/>
      <c r="D42" s="29"/>
      <c r="E42" s="17"/>
      <c r="F42" s="29"/>
      <c r="G42" s="18"/>
      <c r="H42" s="17"/>
      <c r="I42" s="17"/>
    </row>
    <row r="43" spans="1:9" ht="12.75">
      <c r="A43" s="22" t="s">
        <v>19</v>
      </c>
      <c r="B43" s="17">
        <v>335</v>
      </c>
      <c r="C43" s="17">
        <v>56</v>
      </c>
      <c r="D43" s="29" t="s">
        <v>17</v>
      </c>
      <c r="E43" s="17">
        <v>1334</v>
      </c>
      <c r="F43" s="29" t="s">
        <v>17</v>
      </c>
      <c r="G43" s="17" t="s">
        <v>20</v>
      </c>
      <c r="H43" s="17">
        <v>14</v>
      </c>
      <c r="I43" s="17">
        <f>SUM(B43:H43)</f>
        <v>1739</v>
      </c>
    </row>
    <row r="44" spans="1:9" ht="12.75">
      <c r="A44" s="15" t="s">
        <v>27</v>
      </c>
      <c r="B44" s="25"/>
      <c r="C44" s="25"/>
      <c r="D44" s="29"/>
      <c r="E44" s="25"/>
      <c r="F44" s="29"/>
      <c r="G44" s="26"/>
      <c r="H44" s="25"/>
      <c r="I44" s="25"/>
    </row>
    <row r="45" spans="1:9" ht="12.75">
      <c r="A45" s="16" t="s">
        <v>15</v>
      </c>
      <c r="B45" s="17">
        <v>4983</v>
      </c>
      <c r="C45" s="17">
        <v>403</v>
      </c>
      <c r="D45" s="29" t="s">
        <v>17</v>
      </c>
      <c r="E45" s="17">
        <v>1624</v>
      </c>
      <c r="F45" s="29" t="s">
        <v>17</v>
      </c>
      <c r="G45" s="18">
        <v>133</v>
      </c>
      <c r="H45" s="17">
        <v>289</v>
      </c>
      <c r="I45" s="17">
        <f>SUM(B45:H45)</f>
        <v>7432</v>
      </c>
    </row>
    <row r="46" spans="1:9" ht="12.75">
      <c r="A46" s="16" t="s">
        <v>16</v>
      </c>
      <c r="B46" s="28">
        <v>388104.3</v>
      </c>
      <c r="C46" s="28">
        <v>3717.3</v>
      </c>
      <c r="D46" s="28" t="s">
        <v>17</v>
      </c>
      <c r="E46" s="28">
        <v>877419.5</v>
      </c>
      <c r="F46" s="29" t="s">
        <v>17</v>
      </c>
      <c r="G46" s="18">
        <v>160431</v>
      </c>
      <c r="H46" s="21" t="s">
        <v>17</v>
      </c>
      <c r="I46" s="21" t="s">
        <v>17</v>
      </c>
    </row>
    <row r="47" spans="1:9" ht="12.75">
      <c r="A47" s="16" t="s">
        <v>18</v>
      </c>
      <c r="B47" s="17"/>
      <c r="C47" s="17"/>
      <c r="D47" s="17"/>
      <c r="E47" s="17"/>
      <c r="F47" s="29"/>
      <c r="G47" s="18"/>
      <c r="H47" s="17"/>
      <c r="I47" s="17"/>
    </row>
    <row r="48" spans="1:9" ht="12.75">
      <c r="A48" s="22" t="s">
        <v>19</v>
      </c>
      <c r="B48" s="17">
        <v>331</v>
      </c>
      <c r="C48" s="17">
        <v>32</v>
      </c>
      <c r="D48" s="29" t="s">
        <v>17</v>
      </c>
      <c r="E48" s="17">
        <v>1225</v>
      </c>
      <c r="F48" s="29" t="s">
        <v>17</v>
      </c>
      <c r="G48" s="17" t="s">
        <v>20</v>
      </c>
      <c r="H48" s="17">
        <v>6</v>
      </c>
      <c r="I48" s="17">
        <v>1593</v>
      </c>
    </row>
    <row r="49" spans="1:9" ht="12.75">
      <c r="A49" s="15" t="s">
        <v>28</v>
      </c>
      <c r="B49" s="25"/>
      <c r="C49" s="25"/>
      <c r="D49" s="25"/>
      <c r="E49" s="25"/>
      <c r="F49" s="29"/>
      <c r="G49" s="26"/>
      <c r="H49" s="25"/>
      <c r="I49" s="25"/>
    </row>
    <row r="50" spans="1:9" ht="12.75">
      <c r="A50" s="16" t="s">
        <v>15</v>
      </c>
      <c r="B50" s="17">
        <v>6162</v>
      </c>
      <c r="C50" s="17">
        <v>285</v>
      </c>
      <c r="D50" s="29" t="s">
        <v>17</v>
      </c>
      <c r="E50" s="17">
        <v>1265</v>
      </c>
      <c r="F50" s="29" t="s">
        <v>17</v>
      </c>
      <c r="G50" s="18">
        <v>93</v>
      </c>
      <c r="H50" s="17">
        <v>276</v>
      </c>
      <c r="I50" s="17">
        <f>SUM(B50:H50)</f>
        <v>8081</v>
      </c>
    </row>
    <row r="51" spans="1:9" ht="12.75">
      <c r="A51" s="16" t="s">
        <v>16</v>
      </c>
      <c r="B51" s="28">
        <v>587512.5</v>
      </c>
      <c r="C51" s="28">
        <v>6859.6</v>
      </c>
      <c r="D51" s="28" t="s">
        <v>17</v>
      </c>
      <c r="E51" s="28">
        <v>796681</v>
      </c>
      <c r="F51" s="29" t="s">
        <v>17</v>
      </c>
      <c r="G51" s="18">
        <v>362199</v>
      </c>
      <c r="H51" s="28" t="s">
        <v>17</v>
      </c>
      <c r="I51" s="28" t="s">
        <v>17</v>
      </c>
    </row>
    <row r="52" spans="1:9" ht="12.75">
      <c r="A52" s="16" t="s">
        <v>18</v>
      </c>
      <c r="B52" s="17"/>
      <c r="C52" s="17"/>
      <c r="D52" s="17"/>
      <c r="E52" s="17"/>
      <c r="F52" s="17"/>
      <c r="G52" s="18"/>
      <c r="H52" s="17"/>
      <c r="I52" s="17"/>
    </row>
    <row r="53" spans="1:9" ht="12.75">
      <c r="A53" s="22" t="s">
        <v>19</v>
      </c>
      <c r="B53" s="17">
        <v>552</v>
      </c>
      <c r="C53" s="21">
        <v>70</v>
      </c>
      <c r="D53" s="29" t="s">
        <v>17</v>
      </c>
      <c r="E53" s="17">
        <v>1009</v>
      </c>
      <c r="F53" s="29" t="s">
        <v>17</v>
      </c>
      <c r="G53" s="18">
        <v>3</v>
      </c>
      <c r="H53" s="17">
        <v>2</v>
      </c>
      <c r="I53" s="17">
        <f>SUM(B53:H53)</f>
        <v>1636</v>
      </c>
    </row>
    <row r="54" spans="1:9" ht="12.75">
      <c r="A54" s="15" t="s">
        <v>29</v>
      </c>
      <c r="B54" s="29"/>
      <c r="C54" s="29"/>
      <c r="D54" s="29"/>
      <c r="E54" s="29"/>
      <c r="F54" s="29"/>
      <c r="G54" s="29"/>
      <c r="H54" s="29"/>
      <c r="I54" s="29"/>
    </row>
    <row r="55" spans="1:9" ht="12.75">
      <c r="A55" s="16" t="s">
        <v>15</v>
      </c>
      <c r="B55" s="30">
        <v>7846</v>
      </c>
      <c r="C55" s="29">
        <v>269</v>
      </c>
      <c r="D55" s="29" t="s">
        <v>17</v>
      </c>
      <c r="E55" s="30">
        <v>1219</v>
      </c>
      <c r="F55" s="29" t="s">
        <v>17</v>
      </c>
      <c r="G55" s="29">
        <v>112</v>
      </c>
      <c r="H55" s="29">
        <v>364</v>
      </c>
      <c r="I55" s="30">
        <v>9810</v>
      </c>
    </row>
    <row r="56" spans="1:9" ht="12.75">
      <c r="A56" s="16" t="s">
        <v>16</v>
      </c>
      <c r="B56" s="31">
        <v>683687.27</v>
      </c>
      <c r="C56" s="31">
        <v>5976.32</v>
      </c>
      <c r="D56" s="29" t="s">
        <v>17</v>
      </c>
      <c r="E56" s="31">
        <v>847745.76</v>
      </c>
      <c r="F56" s="29" t="s">
        <v>17</v>
      </c>
      <c r="G56" s="31">
        <v>75965</v>
      </c>
      <c r="H56" s="29" t="s">
        <v>17</v>
      </c>
      <c r="I56" s="29" t="s">
        <v>17</v>
      </c>
    </row>
    <row r="57" spans="1:9" ht="12.75">
      <c r="A57" s="16" t="s">
        <v>18</v>
      </c>
      <c r="B57" s="29"/>
      <c r="C57" s="29"/>
      <c r="D57" s="29"/>
      <c r="E57" s="29"/>
      <c r="F57" s="29"/>
      <c r="G57" s="29"/>
      <c r="H57" s="29"/>
      <c r="I57" s="29"/>
    </row>
    <row r="58" spans="1:9" ht="12.75">
      <c r="A58" s="22" t="s">
        <v>19</v>
      </c>
      <c r="B58" s="32">
        <f>584183518/1000000</f>
        <v>584.183518</v>
      </c>
      <c r="C58" s="30">
        <f>37977961/1000000</f>
        <v>37.977961</v>
      </c>
      <c r="D58" s="29" t="s">
        <v>17</v>
      </c>
      <c r="E58" s="30">
        <f>1565789390/1000000</f>
        <v>1565.78939</v>
      </c>
      <c r="F58" s="29" t="s">
        <v>17</v>
      </c>
      <c r="G58" s="30" t="s">
        <v>20</v>
      </c>
      <c r="H58" s="30">
        <f>15909284/1000000</f>
        <v>15.909284</v>
      </c>
      <c r="I58" s="30">
        <f>2204033567/1000000</f>
        <v>2204.033567</v>
      </c>
    </row>
    <row r="59" spans="1:9" ht="12.75">
      <c r="A59" s="15" t="s">
        <v>30</v>
      </c>
      <c r="B59" s="29"/>
      <c r="C59" s="29"/>
      <c r="D59" s="29"/>
      <c r="E59" s="29"/>
      <c r="F59" s="29"/>
      <c r="G59" s="29"/>
      <c r="H59" s="29"/>
      <c r="I59" s="29"/>
    </row>
    <row r="60" spans="1:9" ht="12.75">
      <c r="A60" s="16" t="s">
        <v>15</v>
      </c>
      <c r="B60" s="30">
        <v>7149</v>
      </c>
      <c r="C60" s="29">
        <v>281</v>
      </c>
      <c r="D60" s="29" t="s">
        <v>17</v>
      </c>
      <c r="E60" s="29">
        <v>977</v>
      </c>
      <c r="F60" s="29" t="s">
        <v>17</v>
      </c>
      <c r="G60" s="29">
        <v>116</v>
      </c>
      <c r="H60" s="29">
        <v>412</v>
      </c>
      <c r="I60" s="30">
        <v>8935</v>
      </c>
    </row>
    <row r="61" spans="1:9" ht="12.75">
      <c r="A61" s="16" t="s">
        <v>16</v>
      </c>
      <c r="B61" s="31">
        <v>676409.25</v>
      </c>
      <c r="C61" s="31">
        <v>5791.95</v>
      </c>
      <c r="D61" s="29" t="s">
        <v>17</v>
      </c>
      <c r="E61" s="31">
        <v>792470.45</v>
      </c>
      <c r="F61" s="29" t="s">
        <v>17</v>
      </c>
      <c r="G61" s="31">
        <v>104658</v>
      </c>
      <c r="H61" s="29" t="s">
        <v>17</v>
      </c>
      <c r="I61" s="29" t="s">
        <v>17</v>
      </c>
    </row>
    <row r="62" spans="1:9" ht="12.75">
      <c r="A62" s="16" t="s">
        <v>18</v>
      </c>
      <c r="B62" s="29"/>
      <c r="C62" s="29"/>
      <c r="D62" s="29"/>
      <c r="E62" s="29"/>
      <c r="F62" s="29"/>
      <c r="G62" s="29"/>
      <c r="H62" s="29"/>
      <c r="I62" s="29"/>
    </row>
    <row r="63" spans="1:9" ht="12.75">
      <c r="A63" s="22" t="s">
        <v>19</v>
      </c>
      <c r="B63" s="30">
        <f>573151772/1000000</f>
        <v>573.151772</v>
      </c>
      <c r="C63" s="30">
        <f>22924897/1000000</f>
        <v>22.924897</v>
      </c>
      <c r="D63" s="29" t="s">
        <v>17</v>
      </c>
      <c r="E63" s="30">
        <f>1523220862/1000000</f>
        <v>1523.220862</v>
      </c>
      <c r="F63" s="29" t="s">
        <v>17</v>
      </c>
      <c r="G63" s="30" t="s">
        <v>20</v>
      </c>
      <c r="H63" s="30">
        <f>34347991/1000000</f>
        <v>34.347991</v>
      </c>
      <c r="I63" s="30">
        <f>2154091009/1000000</f>
        <v>2154.091009</v>
      </c>
    </row>
    <row r="64" spans="1:9" ht="12.75">
      <c r="A64" s="33" t="s">
        <v>31</v>
      </c>
      <c r="B64" s="29"/>
      <c r="C64" s="29"/>
      <c r="D64" s="29"/>
      <c r="E64" s="29"/>
      <c r="F64" s="29"/>
      <c r="G64" s="29"/>
      <c r="H64" s="29"/>
      <c r="I64" s="29"/>
    </row>
    <row r="65" spans="1:9" ht="12.75">
      <c r="A65" s="16" t="s">
        <v>32</v>
      </c>
      <c r="B65" s="30">
        <v>6713</v>
      </c>
      <c r="C65" s="29">
        <v>271</v>
      </c>
      <c r="D65" s="29" t="s">
        <v>17</v>
      </c>
      <c r="E65" s="29">
        <v>924</v>
      </c>
      <c r="F65" s="21" t="s">
        <v>17</v>
      </c>
      <c r="G65" s="29">
        <v>134</v>
      </c>
      <c r="H65" s="29">
        <v>371</v>
      </c>
      <c r="I65" s="30">
        <v>8413</v>
      </c>
    </row>
    <row r="66" spans="1:9" ht="12.75">
      <c r="A66" s="16" t="s">
        <v>33</v>
      </c>
      <c r="B66" s="31">
        <v>724523.73</v>
      </c>
      <c r="C66" s="31">
        <v>13205.47</v>
      </c>
      <c r="D66" s="29" t="s">
        <v>17</v>
      </c>
      <c r="E66" s="31">
        <v>1362257.81</v>
      </c>
      <c r="F66" s="21" t="s">
        <v>17</v>
      </c>
      <c r="G66" s="31">
        <v>250970</v>
      </c>
      <c r="H66" s="29" t="s">
        <v>17</v>
      </c>
      <c r="I66" s="29" t="s">
        <v>17</v>
      </c>
    </row>
    <row r="67" spans="1:9" ht="12.75">
      <c r="A67" s="16" t="s">
        <v>18</v>
      </c>
      <c r="B67" s="29"/>
      <c r="C67" s="29"/>
      <c r="D67" s="29"/>
      <c r="E67" s="29"/>
      <c r="F67" s="29"/>
      <c r="G67" s="29"/>
      <c r="H67" s="29"/>
      <c r="I67" s="29"/>
    </row>
    <row r="68" spans="1:9" ht="12.75">
      <c r="A68" s="22" t="s">
        <v>19</v>
      </c>
      <c r="B68" s="30">
        <f>623098290/1000000</f>
        <v>623.09829</v>
      </c>
      <c r="C68" s="30">
        <f>40781651/1000000</f>
        <v>40.781651</v>
      </c>
      <c r="D68" s="29" t="s">
        <v>17</v>
      </c>
      <c r="E68" s="30">
        <f>2214676534/1000000</f>
        <v>2214.676534</v>
      </c>
      <c r="F68" s="21" t="s">
        <v>17</v>
      </c>
      <c r="G68" s="30" t="s">
        <v>20</v>
      </c>
      <c r="H68" s="30">
        <f>36550675/1000000</f>
        <v>36.550675</v>
      </c>
      <c r="I68" s="30">
        <f>2915336139/1000000</f>
        <v>2915.336139</v>
      </c>
    </row>
    <row r="69" spans="1:9" ht="12.75">
      <c r="A69" s="33" t="s">
        <v>34</v>
      </c>
      <c r="B69" s="29"/>
      <c r="C69" s="29"/>
      <c r="D69" s="29"/>
      <c r="E69" s="29"/>
      <c r="F69" s="29"/>
      <c r="G69" s="29"/>
      <c r="H69" s="29"/>
      <c r="I69" s="29"/>
    </row>
    <row r="70" spans="1:9" ht="12.75">
      <c r="A70" s="16" t="s">
        <v>32</v>
      </c>
      <c r="B70" s="30">
        <v>6844</v>
      </c>
      <c r="C70" s="29">
        <v>230</v>
      </c>
      <c r="D70" s="29" t="s">
        <v>17</v>
      </c>
      <c r="E70" s="29">
        <v>768</v>
      </c>
      <c r="F70" s="21" t="s">
        <v>17</v>
      </c>
      <c r="G70" s="29">
        <v>173</v>
      </c>
      <c r="H70" s="29">
        <v>286</v>
      </c>
      <c r="I70" s="30">
        <v>8301</v>
      </c>
    </row>
    <row r="71" spans="1:9" ht="12.75">
      <c r="A71" s="16" t="s">
        <v>33</v>
      </c>
      <c r="B71" s="31">
        <v>752822.15</v>
      </c>
      <c r="C71" s="31">
        <v>8629.61</v>
      </c>
      <c r="D71" s="29" t="s">
        <v>17</v>
      </c>
      <c r="E71" s="31">
        <v>574556.03</v>
      </c>
      <c r="F71" s="21" t="s">
        <v>17</v>
      </c>
      <c r="G71" s="31">
        <v>331165</v>
      </c>
      <c r="H71" s="29" t="s">
        <v>17</v>
      </c>
      <c r="I71" s="29" t="s">
        <v>17</v>
      </c>
    </row>
    <row r="72" spans="1:9" ht="12.75">
      <c r="A72" s="16" t="s">
        <v>18</v>
      </c>
      <c r="B72" s="29"/>
      <c r="C72" s="29"/>
      <c r="D72" s="29"/>
      <c r="E72" s="29"/>
      <c r="F72" s="29"/>
      <c r="G72" s="29"/>
      <c r="H72" s="29"/>
      <c r="I72" s="29"/>
    </row>
    <row r="73" spans="1:9" ht="12.75">
      <c r="A73" s="22" t="s">
        <v>19</v>
      </c>
      <c r="B73" s="30">
        <f>621459396/1000000</f>
        <v>621.459396</v>
      </c>
      <c r="C73" s="30">
        <v>96</v>
      </c>
      <c r="D73" s="29" t="s">
        <v>17</v>
      </c>
      <c r="E73" s="30">
        <f>834304496/1000000</f>
        <v>834.304496</v>
      </c>
      <c r="F73" s="21" t="s">
        <v>17</v>
      </c>
      <c r="G73" s="30">
        <f>507961/1000000</f>
        <v>0.507961</v>
      </c>
      <c r="H73" s="30">
        <f>23281958/1000000</f>
        <v>23.281958</v>
      </c>
      <c r="I73" s="30">
        <v>1575</v>
      </c>
    </row>
    <row r="74" spans="1:9" ht="12.75">
      <c r="A74" s="33" t="s">
        <v>35</v>
      </c>
      <c r="B74" s="29"/>
      <c r="C74" s="29"/>
      <c r="D74" s="29"/>
      <c r="E74" s="29"/>
      <c r="F74" s="29"/>
      <c r="G74" s="29"/>
      <c r="H74" s="29"/>
      <c r="I74" s="29"/>
    </row>
    <row r="75" spans="1:9" ht="12.75">
      <c r="A75" s="16" t="s">
        <v>32</v>
      </c>
      <c r="B75" s="30">
        <v>7715</v>
      </c>
      <c r="C75" s="29">
        <v>178</v>
      </c>
      <c r="D75" s="29" t="s">
        <v>17</v>
      </c>
      <c r="E75" s="29">
        <v>649</v>
      </c>
      <c r="F75" s="21" t="s">
        <v>17</v>
      </c>
      <c r="G75" s="29">
        <v>142</v>
      </c>
      <c r="H75" s="29">
        <v>338</v>
      </c>
      <c r="I75" s="30">
        <v>9022</v>
      </c>
    </row>
    <row r="76" spans="1:9" ht="12.75">
      <c r="A76" s="16" t="s">
        <v>33</v>
      </c>
      <c r="B76" s="31">
        <v>873193.35</v>
      </c>
      <c r="C76" s="31">
        <v>3182.48</v>
      </c>
      <c r="D76" s="29" t="s">
        <v>17</v>
      </c>
      <c r="E76" s="31">
        <v>421113.81</v>
      </c>
      <c r="F76" s="21" t="s">
        <v>17</v>
      </c>
      <c r="G76" s="31">
        <v>1982769</v>
      </c>
      <c r="H76" s="29" t="s">
        <v>17</v>
      </c>
      <c r="I76" s="29" t="s">
        <v>17</v>
      </c>
    </row>
    <row r="77" spans="1:9" ht="12.75">
      <c r="A77" s="16" t="s">
        <v>18</v>
      </c>
      <c r="B77" s="29"/>
      <c r="C77" s="29"/>
      <c r="D77" s="29"/>
      <c r="E77" s="29"/>
      <c r="F77" s="29"/>
      <c r="G77" s="29"/>
      <c r="H77" s="29"/>
      <c r="I77" s="29"/>
    </row>
    <row r="78" spans="1:9" ht="12.75">
      <c r="A78" s="22" t="s">
        <v>19</v>
      </c>
      <c r="B78" s="30">
        <f>720270279/1000000</f>
        <v>720.270279</v>
      </c>
      <c r="C78" s="30">
        <f>15327020/1000000</f>
        <v>15.32702</v>
      </c>
      <c r="D78" s="29" t="s">
        <v>17</v>
      </c>
      <c r="E78" s="30">
        <f>637118737/1000000</f>
        <v>637.118737</v>
      </c>
      <c r="F78" s="21" t="s">
        <v>17</v>
      </c>
      <c r="G78" s="30">
        <f>931830/1000000</f>
        <v>0.93183</v>
      </c>
      <c r="H78" s="30">
        <f>31189091/1000000</f>
        <v>31.189091</v>
      </c>
      <c r="I78" s="30">
        <f>1404836957/1000000</f>
        <v>1404.836957</v>
      </c>
    </row>
    <row r="79" spans="1:9" ht="12.75">
      <c r="A79" s="33" t="s">
        <v>36</v>
      </c>
      <c r="B79" s="29"/>
      <c r="C79" s="29"/>
      <c r="D79" s="29"/>
      <c r="E79" s="29"/>
      <c r="F79" s="29"/>
      <c r="G79" s="29"/>
      <c r="H79" s="29"/>
      <c r="I79" s="29"/>
    </row>
    <row r="80" spans="1:9" ht="12.75">
      <c r="A80" s="16" t="s">
        <v>32</v>
      </c>
      <c r="B80" s="30">
        <v>8524</v>
      </c>
      <c r="C80" s="29">
        <v>256</v>
      </c>
      <c r="D80" s="29" t="s">
        <v>17</v>
      </c>
      <c r="E80" s="30">
        <v>1228</v>
      </c>
      <c r="F80" s="21" t="s">
        <v>17</v>
      </c>
      <c r="G80" s="29">
        <v>136</v>
      </c>
      <c r="H80" s="29">
        <v>402</v>
      </c>
      <c r="I80" s="30">
        <v>10546</v>
      </c>
    </row>
    <row r="81" spans="1:9" ht="12.75">
      <c r="A81" s="16" t="s">
        <v>33</v>
      </c>
      <c r="B81" s="31">
        <v>1121452.02</v>
      </c>
      <c r="C81" s="31">
        <v>3120.35</v>
      </c>
      <c r="D81" s="29" t="s">
        <v>17</v>
      </c>
      <c r="E81" s="31">
        <v>559036.35</v>
      </c>
      <c r="F81" s="21" t="s">
        <v>17</v>
      </c>
      <c r="G81" s="31">
        <v>335439</v>
      </c>
      <c r="H81" s="29" t="s">
        <v>17</v>
      </c>
      <c r="I81" s="29" t="s">
        <v>17</v>
      </c>
    </row>
    <row r="82" spans="1:9" ht="12.75">
      <c r="A82" s="16" t="s">
        <v>18</v>
      </c>
      <c r="B82" s="29"/>
      <c r="C82" s="29"/>
      <c r="D82" s="29"/>
      <c r="E82" s="29"/>
      <c r="F82" s="29"/>
      <c r="G82" s="29"/>
      <c r="H82" s="29"/>
      <c r="I82" s="29"/>
    </row>
    <row r="83" spans="1:9" ht="12.75">
      <c r="A83" s="34" t="s">
        <v>19</v>
      </c>
      <c r="B83" s="30">
        <f>902651925/1000000</f>
        <v>902.651925</v>
      </c>
      <c r="C83" s="30">
        <f>16350634/1000000</f>
        <v>16.350634</v>
      </c>
      <c r="D83" s="29" t="s">
        <v>17</v>
      </c>
      <c r="E83" s="30">
        <f>940179267/1000000</f>
        <v>940.179267</v>
      </c>
      <c r="F83" s="21" t="s">
        <v>17</v>
      </c>
      <c r="G83" s="30">
        <f>963122/1000000</f>
        <v>0.963122</v>
      </c>
      <c r="H83" s="30">
        <f>28626721/1000000</f>
        <v>28.626721</v>
      </c>
      <c r="I83" s="30">
        <f>1888771669/1000000</f>
        <v>1888.771669</v>
      </c>
    </row>
    <row r="84" spans="1:9" ht="12.75">
      <c r="A84" s="33" t="s">
        <v>37</v>
      </c>
      <c r="B84" s="29"/>
      <c r="C84" s="29"/>
      <c r="D84" s="29"/>
      <c r="E84" s="29"/>
      <c r="F84" s="29"/>
      <c r="G84" s="29"/>
      <c r="H84" s="29"/>
      <c r="I84" s="29"/>
    </row>
    <row r="85" spans="1:9" ht="12.75">
      <c r="A85" s="16" t="s">
        <v>32</v>
      </c>
      <c r="B85" s="30">
        <v>10049</v>
      </c>
      <c r="C85" s="29">
        <v>271</v>
      </c>
      <c r="D85" s="29" t="s">
        <v>17</v>
      </c>
      <c r="E85" s="30">
        <v>1130</v>
      </c>
      <c r="F85" s="21" t="s">
        <v>17</v>
      </c>
      <c r="G85" s="29">
        <v>303</v>
      </c>
      <c r="H85" s="29">
        <v>440</v>
      </c>
      <c r="I85" s="30">
        <v>12193</v>
      </c>
    </row>
    <row r="86" spans="1:9" ht="12.75">
      <c r="A86" s="16" t="s">
        <v>33</v>
      </c>
      <c r="B86" s="31">
        <v>1429358.04</v>
      </c>
      <c r="C86" s="31">
        <v>3794.17</v>
      </c>
      <c r="D86" s="29" t="s">
        <v>17</v>
      </c>
      <c r="E86" s="31">
        <v>785549.71</v>
      </c>
      <c r="F86" s="21" t="s">
        <v>17</v>
      </c>
      <c r="G86" s="31">
        <v>553734</v>
      </c>
      <c r="H86" s="29" t="s">
        <v>17</v>
      </c>
      <c r="I86" s="29" t="s">
        <v>17</v>
      </c>
    </row>
    <row r="87" spans="1:9" ht="12.75">
      <c r="A87" s="16" t="s">
        <v>18</v>
      </c>
      <c r="B87" s="29"/>
      <c r="C87" s="29"/>
      <c r="D87" s="29"/>
      <c r="E87" s="29"/>
      <c r="F87" s="29"/>
      <c r="G87" s="29"/>
      <c r="H87" s="29"/>
      <c r="I87" s="29"/>
    </row>
    <row r="88" spans="1:9" ht="12.75">
      <c r="A88" s="34" t="s">
        <v>19</v>
      </c>
      <c r="B88" s="30">
        <f>1146289627/1000000</f>
        <v>1146.289627</v>
      </c>
      <c r="C88" s="30">
        <f>21685606/1000000</f>
        <v>21.685606</v>
      </c>
      <c r="D88" s="29" t="s">
        <v>17</v>
      </c>
      <c r="E88" s="30">
        <f>1320507874/1000000</f>
        <v>1320.507874</v>
      </c>
      <c r="F88" s="21" t="s">
        <v>17</v>
      </c>
      <c r="G88" s="30">
        <f>1601673/1000000</f>
        <v>1.601673</v>
      </c>
      <c r="H88" s="30">
        <f>37372529/1000000</f>
        <v>37.372529</v>
      </c>
      <c r="I88" s="30">
        <f>2527457309/1000000</f>
        <v>2527.457309</v>
      </c>
    </row>
    <row r="89" spans="1:9" ht="12.75">
      <c r="A89" s="35">
        <v>2000</v>
      </c>
      <c r="B89" s="29"/>
      <c r="C89" s="29"/>
      <c r="D89" s="29"/>
      <c r="E89" s="29"/>
      <c r="F89" s="29"/>
      <c r="G89" s="29"/>
      <c r="H89" s="29"/>
      <c r="I89" s="29"/>
    </row>
    <row r="90" spans="1:9" ht="12.75">
      <c r="A90" t="s">
        <v>32</v>
      </c>
      <c r="B90" s="30">
        <v>9914</v>
      </c>
      <c r="C90" s="29">
        <v>225</v>
      </c>
      <c r="D90" s="29" t="s">
        <v>17</v>
      </c>
      <c r="E90" s="30">
        <v>1020</v>
      </c>
      <c r="F90" s="21" t="s">
        <v>17</v>
      </c>
      <c r="G90" s="29">
        <v>470</v>
      </c>
      <c r="H90" s="29">
        <v>514</v>
      </c>
      <c r="I90" s="30">
        <v>12143</v>
      </c>
    </row>
    <row r="91" spans="1:9" ht="12.75">
      <c r="A91" t="s">
        <v>33</v>
      </c>
      <c r="B91" s="31">
        <v>1597395.03</v>
      </c>
      <c r="C91" s="31">
        <v>5487.1</v>
      </c>
      <c r="D91" s="29" t="s">
        <v>17</v>
      </c>
      <c r="E91" s="31">
        <v>567341.26</v>
      </c>
      <c r="F91" s="21" t="s">
        <v>17</v>
      </c>
      <c r="G91" s="31">
        <v>1426547</v>
      </c>
      <c r="H91" s="29" t="s">
        <v>17</v>
      </c>
      <c r="I91" s="29" t="s">
        <v>17</v>
      </c>
    </row>
    <row r="92" spans="1:9" ht="12.75">
      <c r="A92" s="16" t="s">
        <v>18</v>
      </c>
      <c r="B92" s="29"/>
      <c r="C92" s="29"/>
      <c r="D92" s="29"/>
      <c r="E92" s="29"/>
      <c r="F92" s="29"/>
      <c r="G92" s="29"/>
      <c r="H92" s="29"/>
      <c r="I92" s="29"/>
    </row>
    <row r="93" spans="1:9" s="39" customFormat="1" ht="12.75">
      <c r="A93" s="34" t="s">
        <v>19</v>
      </c>
      <c r="B93" s="36">
        <f>1289377222/1000000</f>
        <v>1289.377222</v>
      </c>
      <c r="C93" s="36">
        <f>31986113/1000000</f>
        <v>31.986113</v>
      </c>
      <c r="D93" s="37" t="s">
        <v>17</v>
      </c>
      <c r="E93" s="36">
        <f>946441776/1000000</f>
        <v>946.441776</v>
      </c>
      <c r="F93" s="38" t="s">
        <v>17</v>
      </c>
      <c r="G93" s="36">
        <f>5080390/1000000</f>
        <v>5.08039</v>
      </c>
      <c r="H93" s="36">
        <f>41463305/1000000</f>
        <v>41.463305</v>
      </c>
      <c r="I93" s="36">
        <f>2314348806/1000000</f>
        <v>2314.348806</v>
      </c>
    </row>
    <row r="94" spans="1:7" s="41" customFormat="1" ht="12.75">
      <c r="A94" s="35">
        <v>2001</v>
      </c>
      <c r="B94" s="40"/>
      <c r="C94" s="40"/>
      <c r="D94" s="40"/>
      <c r="E94" s="40"/>
      <c r="F94" s="40"/>
      <c r="G94" s="40"/>
    </row>
    <row r="95" spans="1:9" s="41" customFormat="1" ht="12.75">
      <c r="A95" t="s">
        <v>32</v>
      </c>
      <c r="B95" s="42">
        <v>9201</v>
      </c>
      <c r="C95" s="43">
        <v>190</v>
      </c>
      <c r="D95" s="37" t="s">
        <v>17</v>
      </c>
      <c r="E95" s="42">
        <v>1074</v>
      </c>
      <c r="F95" s="37" t="s">
        <v>17</v>
      </c>
      <c r="G95" s="43">
        <v>380</v>
      </c>
      <c r="H95" s="43">
        <v>542</v>
      </c>
      <c r="I95" s="42">
        <v>11387</v>
      </c>
    </row>
    <row r="96" spans="1:9" s="41" customFormat="1" ht="12.75">
      <c r="A96" t="s">
        <v>33</v>
      </c>
      <c r="B96" s="44">
        <v>1449946.7</v>
      </c>
      <c r="C96" s="44">
        <v>6563.81</v>
      </c>
      <c r="D96" s="37" t="s">
        <v>17</v>
      </c>
      <c r="E96" s="44">
        <v>446330.72</v>
      </c>
      <c r="F96" s="37" t="s">
        <v>17</v>
      </c>
      <c r="G96" s="44">
        <v>736157</v>
      </c>
      <c r="H96" s="43" t="s">
        <v>17</v>
      </c>
      <c r="I96" s="43" t="s">
        <v>17</v>
      </c>
    </row>
    <row r="97" spans="1:9" s="41" customFormat="1" ht="12.75">
      <c r="A97" s="45" t="s">
        <v>18</v>
      </c>
      <c r="B97" s="46"/>
      <c r="C97" s="46"/>
      <c r="D97" s="46"/>
      <c r="E97" s="46"/>
      <c r="F97" s="37"/>
      <c r="G97" s="46"/>
      <c r="H97" s="46"/>
      <c r="I97" s="46"/>
    </row>
    <row r="98" spans="1:9" s="41" customFormat="1" ht="12.75">
      <c r="A98" s="34" t="s">
        <v>19</v>
      </c>
      <c r="B98" s="36">
        <f>1144285253/1000000</f>
        <v>1144.285253</v>
      </c>
      <c r="C98" s="36">
        <v>40</v>
      </c>
      <c r="D98" s="37" t="s">
        <v>17</v>
      </c>
      <c r="E98" s="36">
        <f>744212414/1000000</f>
        <v>744.212414</v>
      </c>
      <c r="F98" s="37" t="s">
        <v>17</v>
      </c>
      <c r="G98" s="36">
        <v>3</v>
      </c>
      <c r="H98" s="36">
        <f>28222471/1000000</f>
        <v>28.222471</v>
      </c>
      <c r="I98" s="36">
        <v>1959</v>
      </c>
    </row>
    <row r="99" spans="1:7" s="41" customFormat="1" ht="12.75">
      <c r="A99" s="35">
        <v>2002</v>
      </c>
      <c r="B99" s="40"/>
      <c r="C99" s="40"/>
      <c r="D99" s="40"/>
      <c r="E99" s="40"/>
      <c r="F99" s="40"/>
      <c r="G99" s="40"/>
    </row>
    <row r="100" spans="1:9" s="41" customFormat="1" ht="12.75">
      <c r="A100" t="s">
        <v>32</v>
      </c>
      <c r="B100" s="51">
        <v>8289</v>
      </c>
      <c r="C100">
        <v>160</v>
      </c>
      <c r="D100" s="37" t="s">
        <v>17</v>
      </c>
      <c r="E100">
        <v>991</v>
      </c>
      <c r="F100" s="37" t="s">
        <v>17</v>
      </c>
      <c r="G100">
        <v>250</v>
      </c>
      <c r="H100">
        <v>541</v>
      </c>
      <c r="I100" s="51">
        <v>10231</v>
      </c>
    </row>
    <row r="101" spans="1:9" s="41" customFormat="1" ht="12.75">
      <c r="A101" t="s">
        <v>33</v>
      </c>
      <c r="B101" s="52">
        <v>1440488.22</v>
      </c>
      <c r="C101" s="52">
        <v>6886.95</v>
      </c>
      <c r="D101" s="37" t="s">
        <v>17</v>
      </c>
      <c r="E101" s="52">
        <v>489490.9</v>
      </c>
      <c r="F101" s="37" t="s">
        <v>17</v>
      </c>
      <c r="G101" s="52">
        <v>619004</v>
      </c>
      <c r="H101" s="43" t="s">
        <v>17</v>
      </c>
      <c r="I101" s="43" t="s">
        <v>17</v>
      </c>
    </row>
    <row r="102" spans="1:9" s="41" customFormat="1" ht="12.75">
      <c r="A102" s="45" t="s">
        <v>18</v>
      </c>
      <c r="B102" s="51"/>
      <c r="C102" s="46"/>
      <c r="D102" s="46"/>
      <c r="E102" s="46"/>
      <c r="F102" s="37"/>
      <c r="G102" s="46"/>
      <c r="H102" s="46"/>
      <c r="I102" s="46"/>
    </row>
    <row r="103" spans="1:9" s="41" customFormat="1" ht="12.75">
      <c r="A103" s="47" t="s">
        <v>19</v>
      </c>
      <c r="B103" s="53">
        <f>1177452039/1000000</f>
        <v>1177.452039</v>
      </c>
      <c r="C103" s="53">
        <f>31941267/1000000</f>
        <v>31.941267</v>
      </c>
      <c r="D103" s="48" t="s">
        <v>17</v>
      </c>
      <c r="E103" s="53">
        <f>735959296/1000000</f>
        <v>735.959296</v>
      </c>
      <c r="F103" s="48" t="s">
        <v>17</v>
      </c>
      <c r="G103" s="53">
        <f>2438239/1000000</f>
        <v>2.438239</v>
      </c>
      <c r="H103" s="53">
        <v>32</v>
      </c>
      <c r="I103" s="53">
        <v>1980</v>
      </c>
    </row>
    <row r="105" ht="12.75">
      <c r="A105" t="s">
        <v>41</v>
      </c>
    </row>
    <row r="106" ht="12.75">
      <c r="A106" s="49" t="s">
        <v>38</v>
      </c>
    </row>
    <row r="107" ht="12.75">
      <c r="A107" s="50" t="s">
        <v>39</v>
      </c>
    </row>
    <row r="110" ht="12.75">
      <c r="D110" s="51"/>
    </row>
    <row r="111" spans="2:9" s="39" customFormat="1" ht="12.75">
      <c r="B111" s="36"/>
      <c r="C111" s="36"/>
      <c r="E111" s="36"/>
      <c r="G111" s="36"/>
      <c r="H111" s="36"/>
      <c r="I111" s="36"/>
    </row>
    <row r="115" ht="12.75">
      <c r="E115" s="51"/>
    </row>
    <row r="116" spans="2:3" ht="12.75">
      <c r="B116" s="52"/>
      <c r="C116" s="52"/>
    </row>
    <row r="117" spans="2:5" ht="12.75">
      <c r="B117" s="51"/>
      <c r="C117" s="51"/>
      <c r="D117" s="51"/>
      <c r="E117" s="5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INS/DOJ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user_template</dc:creator>
  <cp:keywords/>
  <dc:description/>
  <cp:lastModifiedBy>user_template</cp:lastModifiedBy>
  <cp:lastPrinted>2003-03-18T16:31:08Z</cp:lastPrinted>
  <dcterms:created xsi:type="dcterms:W3CDTF">2003-02-20T20:31:26Z</dcterms:created>
  <dcterms:modified xsi:type="dcterms:W3CDTF">2003-05-08T14:27:11Z</dcterms:modified>
  <cp:category/>
  <cp:version/>
  <cp:contentType/>
  <cp:contentStatus/>
</cp:coreProperties>
</file>